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核算" sheetId="1" state="visible" r:id="rId1"/>
    <sheet xmlns:r="http://schemas.openxmlformats.org/officeDocument/2006/relationships" name="器件库" sheetId="2" state="visible" r:id="rId2"/>
    <sheet xmlns:r="http://schemas.openxmlformats.org/officeDocument/2006/relationships" name="说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&quot; dB&quot;"/>
    <numFmt numFmtId="165" formatCode="+0.00;-0.00"/>
    <numFmt numFmtId="166" formatCode="0.0000"/>
  </numFmts>
  <fonts count="16">
    <font>
      <name val="Calibri"/>
      <family val="2"/>
      <color theme="1"/>
      <sz val="11"/>
      <scheme val="minor"/>
    </font>
    <font>
      <b val="1"/>
      <color rgb="001F4E79"/>
      <sz val="13"/>
    </font>
    <font>
      <i val="1"/>
      <color rgb="007F7F7F"/>
      <sz val="9"/>
    </font>
    <font>
      <b val="1"/>
      <color rgb="001F4E79"/>
      <sz val="9"/>
    </font>
    <font>
      <sz val="9"/>
    </font>
    <font>
      <color rgb="00595959"/>
      <sz val="8"/>
    </font>
    <font>
      <b val="1"/>
      <color rgb="001F4E79"/>
      <sz val="15"/>
    </font>
    <font>
      <b val="1"/>
      <sz val="10"/>
    </font>
    <font>
      <b val="1"/>
      <sz val="11"/>
    </font>
    <font>
      <sz val="10"/>
    </font>
    <font>
      <color rgb="00595959"/>
      <sz val="9"/>
    </font>
    <font>
      <color rgb="00C00000"/>
      <sz val="8"/>
    </font>
    <font>
      <b val="1"/>
      <color rgb="001F4E79"/>
      <sz val="12"/>
    </font>
    <font>
      <b val="1"/>
      <sz val="13"/>
    </font>
    <font>
      <sz val="11"/>
    </font>
    <font>
      <b val="1"/>
      <color rgb="00C00000"/>
      <sz val="11"/>
    </font>
  </fonts>
  <fills count="6">
    <fill>
      <patternFill/>
    </fill>
    <fill>
      <patternFill patternType="gray125"/>
    </fill>
    <fill>
      <patternFill patternType="solid">
        <fgColor rgb="00DCE6F1"/>
      </patternFill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6" fillId="0" borderId="0" pivotButton="0" quotePrefix="0" xfId="0"/>
    <xf numFmtId="0" fontId="2" fillId="0" borderId="0" pivotButton="0" quotePrefix="0" xfId="0"/>
    <xf numFmtId="0" fontId="7" fillId="0" borderId="0" pivotButton="0" quotePrefix="0" xfId="0"/>
    <xf numFmtId="164" fontId="8" fillId="3" borderId="1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9" fillId="0" borderId="0" pivotButton="0" quotePrefix="0" xfId="0"/>
    <xf numFmtId="0" fontId="9" fillId="3" borderId="1" pivotButton="0" quotePrefix="0" xfId="0"/>
    <xf numFmtId="10" fontId="9" fillId="0" borderId="1" applyAlignment="1" pivotButton="0" quotePrefix="0" xfId="0">
      <alignment horizontal="center"/>
    </xf>
    <xf numFmtId="10" fontId="10" fillId="0" borderId="1" applyAlignment="1" pivotButton="0" quotePrefix="0" xfId="0">
      <alignment horizontal="center"/>
    </xf>
    <xf numFmtId="2" fontId="9" fillId="0" borderId="1" applyAlignment="1" pivotButton="0" quotePrefix="0" xfId="0">
      <alignment horizontal="center"/>
    </xf>
    <xf numFmtId="165" fontId="7" fillId="0" borderId="1" applyAlignment="1" pivotButton="0" quotePrefix="0" xfId="0">
      <alignment horizontal="center"/>
    </xf>
    <xf numFmtId="0" fontId="9" fillId="0" borderId="1" applyAlignment="1" pivotButton="0" quotePrefix="0" xfId="0">
      <alignment horizontal="center"/>
    </xf>
    <xf numFmtId="0" fontId="11" fillId="0" borderId="1" applyAlignment="1" pivotButton="0" quotePrefix="0" xfId="0">
      <alignment horizontal="left"/>
    </xf>
    <xf numFmtId="10" fontId="8" fillId="4" borderId="1" applyAlignment="1" pivotButton="0" quotePrefix="0" xfId="0">
      <alignment horizontal="center"/>
    </xf>
    <xf numFmtId="0" fontId="12" fillId="0" borderId="0" pivotButton="0" quotePrefix="0" xfId="0"/>
    <xf numFmtId="2" fontId="13" fillId="4" borderId="1" applyAlignment="1" pivotButton="0" quotePrefix="0" xfId="0">
      <alignment horizontal="center"/>
    </xf>
    <xf numFmtId="166" fontId="14" fillId="4" borderId="1" applyAlignment="1" pivotButton="0" quotePrefix="0" xfId="0">
      <alignment horizontal="center"/>
    </xf>
    <xf numFmtId="2" fontId="14" fillId="4" borderId="1" applyAlignment="1" pivotButton="0" quotePrefix="0" xfId="0">
      <alignment horizontal="center"/>
    </xf>
    <xf numFmtId="0" fontId="15" fillId="5" borderId="1" applyAlignment="1" pivotButton="0" quotePrefix="0" xfId="0">
      <alignment horizontal="left" vertical="center" wrapText="1"/>
    </xf>
    <xf numFmtId="0" fontId="1" fillId="0" borderId="0" pivotButton="0" quotePrefix="0" xfId="0"/>
    <xf numFmtId="0" fontId="3" fillId="2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center"/>
    </xf>
    <xf numFmtId="0" fontId="5" fillId="0" borderId="1" pivotButton="0" quotePrefix="0" xfId="0"/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21"/>
  <sheetViews>
    <sheetView workbookViewId="0">
      <selection activeCell="A1" sqref="A1"/>
    </sheetView>
  </sheetViews>
  <sheetFormatPr baseColWidth="8" defaultRowHeight="15"/>
  <cols>
    <col width="3" customWidth="1" min="1" max="1"/>
    <col width="18" customWidth="1" min="2" max="2"/>
    <col width="30" customWidth="1" min="3" max="3"/>
    <col width="11" customWidth="1" min="4" max="4"/>
    <col width="12" customWidth="1" min="5" max="5"/>
    <col width="15" customWidth="1" min="6" max="6"/>
    <col width="8" customWidth="1" min="7" max="7"/>
    <col width="17" customWidth="1" min="8" max="8"/>
  </cols>
  <sheetData>
    <row r="2">
      <c r="B2" s="1" t="inlineStr">
        <is>
          <t>器件组合核算</t>
        </is>
      </c>
    </row>
    <row r="3">
      <c r="B3" s="2" t="inlineStr">
        <is>
          <t>① 填压缩源　② 四个环节各挑一个　③ 看结果。黄色格是下拉框。</t>
        </is>
      </c>
    </row>
    <row r="5">
      <c r="B5" s="3" t="inlineStr">
        <is>
          <t>压缩源 r</t>
        </is>
      </c>
      <c r="C5" s="4" t="n">
        <v>10</v>
      </c>
    </row>
    <row r="7" ht="30" customHeight="1">
      <c r="B7" s="5" t="inlineStr">
        <is>
          <t>环节</t>
        </is>
      </c>
      <c r="C7" s="5" t="inlineStr">
        <is>
          <t>选择（下拉）</t>
        </is>
      </c>
      <c r="D7" s="5" t="inlineStr">
        <is>
          <t>损耗 L</t>
        </is>
      </c>
      <c r="E7" s="5" t="inlineStr">
        <is>
          <t>该类最优</t>
        </is>
      </c>
      <c r="F7" s="5" t="inlineStr">
        <is>
          <t>只改此项的 Ae</t>
        </is>
      </c>
      <c r="G7" s="5" t="inlineStr">
        <is>
          <t>增益 ΔAe</t>
        </is>
      </c>
      <c r="H7" s="5" t="inlineStr">
        <is>
          <t>排名</t>
        </is>
      </c>
      <c r="I7" s="5" t="inlineStr">
        <is>
          <t>核对</t>
        </is>
      </c>
    </row>
    <row r="8">
      <c r="B8" s="6" t="inlineStr">
        <is>
          <t>传输</t>
        </is>
      </c>
      <c r="C8" s="7" t="inlineStr">
        <is>
          <t>光纤 ≤1 m（良好对接）</t>
        </is>
      </c>
      <c r="D8" s="8">
        <f>IFERROR(VLOOKUP($C8,器件库!$C$6:$D$20,2,FALSE),"")</f>
        <v/>
      </c>
      <c r="E8" s="9">
        <f>IFERROR(MIN(INDEX(器件库!$D$6:$D$20,MATCH($B8,器件库!$B$6:$B$20,0)):INDEX(器件库!$D$6:$D$20,MATCH($B8,器件库!$B$6:$B$20,0)+COUNTIF(器件库!$B$6:$B$20,$B8)-1)),"")</f>
        <v/>
      </c>
      <c r="F8" s="10">
        <f>IFERROR(-10*LOG10((1-($D$12-D8+E8))*10^(-$C$5/10)+($D$12-D8+E8)),"")</f>
        <v/>
      </c>
      <c r="G8" s="11">
        <f>IFERROR(F8-(-10*LOG10((1-$D$12)*10^(-$C$5/10)+$D$12)),"")</f>
        <v/>
      </c>
      <c r="H8" s="12">
        <f>IFERROR(RANK(G8,$G$8:$G$11),"")</f>
        <v/>
      </c>
      <c r="I8" s="13">
        <f>IFERROR(IF(INDEX(器件库!$B$6:$B$20,MATCH($C8,器件库!$C$6:$C$20,0))=$B8,"","选项与环节不符"),"未找到该选项")</f>
        <v/>
      </c>
    </row>
    <row r="9">
      <c r="B9" s="6" t="inlineStr">
        <is>
          <t>接口</t>
        </is>
      </c>
      <c r="C9" s="7" t="inlineStr">
        <is>
          <t>镀膜光纤对接（FC/APC）</t>
        </is>
      </c>
      <c r="D9" s="8">
        <f>IFERROR(VLOOKUP($C9,器件库!$C$6:$D$20,2,FALSE),"")</f>
        <v/>
      </c>
      <c r="E9" s="9">
        <f>IFERROR(MIN(INDEX(器件库!$D$6:$D$20,MATCH($B9,器件库!$B$6:$B$20,0)):INDEX(器件库!$D$6:$D$20,MATCH($B9,器件库!$B$6:$B$20,0)+COUNTIF(器件库!$B$6:$B$20,$B9)-1)),"")</f>
        <v/>
      </c>
      <c r="F9" s="10">
        <f>IFERROR(-10*LOG10((1-($D$12-D9+E9))*10^(-$C$5/10)+($D$12-D9+E9)),"")</f>
        <v/>
      </c>
      <c r="G9" s="11">
        <f>IFERROR(F9-(-10*LOG10((1-$D$12)*10^(-$C$5/10)+$D$12)),"")</f>
        <v/>
      </c>
      <c r="H9" s="12">
        <f>IFERROR(RANK(G9,$G$8:$G$11),"")</f>
        <v/>
      </c>
      <c r="I9" s="13">
        <f>IFERROR(IF(INDEX(器件库!$B$6:$B$20,MATCH($C9,器件库!$C$6:$C$20,0))=$B9,"","选项与环节不符"),"未找到该选项")</f>
        <v/>
      </c>
    </row>
    <row r="10">
      <c r="B10" s="6" t="inlineStr">
        <is>
          <t>探测</t>
        </is>
      </c>
      <c r="C10" s="7" t="inlineStr">
        <is>
          <t>Si APD（η≈80%）</t>
        </is>
      </c>
      <c r="D10" s="8">
        <f>IFERROR(VLOOKUP($C10,器件库!$C$6:$D$20,2,FALSE),"")</f>
        <v/>
      </c>
      <c r="E10" s="9">
        <f>IFERROR(MIN(INDEX(器件库!$D$6:$D$20,MATCH($B10,器件库!$B$6:$B$20,0)):INDEX(器件库!$D$6:$D$20,MATCH($B10,器件库!$B$6:$B$20,0)+COUNTIF(器件库!$B$6:$B$20,$B10)-1)),"")</f>
        <v/>
      </c>
      <c r="F10" s="10">
        <f>IFERROR(-10*LOG10((1-($D$12-D10+E10))*10^(-$C$5/10)+($D$12-D10+E10)),"")</f>
        <v/>
      </c>
      <c r="G10" s="11">
        <f>IFERROR(F10-(-10*LOG10((1-$D$12)*10^(-$C$5/10)+$D$12)),"")</f>
        <v/>
      </c>
      <c r="H10" s="12">
        <f>IFERROR(RANK(G10,$G$8:$G$11),"")</f>
        <v/>
      </c>
      <c r="I10" s="13">
        <f>IFERROR(IF(INDEX(器件库!$B$6:$B$20,MATCH($C10,器件库!$C$6:$C$20,0))=$B10,"","选项与环节不符"),"未找到该选项")</f>
        <v/>
      </c>
    </row>
    <row r="11">
      <c r="B11" s="6" t="inlineStr">
        <is>
          <t>光学元件</t>
        </is>
      </c>
      <c r="C11" s="7" t="inlineStr">
        <is>
          <t>3–4 片</t>
        </is>
      </c>
      <c r="D11" s="8">
        <f>IFERROR(VLOOKUP($C11,器件库!$C$6:$D$20,2,FALSE),"")</f>
        <v/>
      </c>
      <c r="E11" s="9">
        <f>IFERROR(MIN(INDEX(器件库!$D$6:$D$20,MATCH($B11,器件库!$B$6:$B$20,0)):INDEX(器件库!$D$6:$D$20,MATCH($B11,器件库!$B$6:$B$20,0)+COUNTIF(器件库!$B$6:$B$20,$B11)-1)),"")</f>
        <v/>
      </c>
      <c r="F11" s="10">
        <f>IFERROR(-10*LOG10((1-($D$12-D11+E11))*10^(-$C$5/10)+($D$12-D11+E11)),"")</f>
        <v/>
      </c>
      <c r="G11" s="11">
        <f>IFERROR(F11-(-10*LOG10((1-$D$12)*10^(-$C$5/10)+$D$12)),"")</f>
        <v/>
      </c>
      <c r="H11" s="12">
        <f>IFERROR(RANK(G11,$G$8:$G$11),"")</f>
        <v/>
      </c>
      <c r="I11" s="13">
        <f>IFERROR(IF(INDEX(器件库!$B$6:$B$20,MATCH($C11,器件库!$C$6:$C$20,0))=$B11,"","选项与环节不符"),"未找到该选项")</f>
        <v/>
      </c>
    </row>
    <row r="12">
      <c r="B12" s="3" t="inlineStr">
        <is>
          <t>合计损耗 L</t>
        </is>
      </c>
      <c r="D12" s="14">
        <f>SUM(D8:D11)</f>
        <v/>
      </c>
    </row>
    <row r="14">
      <c r="B14" s="15" t="inlineStr">
        <is>
          <t>结果</t>
        </is>
      </c>
    </row>
    <row r="15">
      <c r="B15" s="3" t="inlineStr">
        <is>
          <t>有效压缩 Ae</t>
        </is>
      </c>
      <c r="C15" s="16">
        <f>-10*LOG10((1-$D$12)*10^(-$C$5/10)+$D$12)</f>
        <v/>
      </c>
    </row>
    <row r="16">
      <c r="B16" s="6" t="inlineStr">
        <is>
          <t>探测器处方差</t>
        </is>
      </c>
      <c r="C16" s="17">
        <f>(1-$D$12)*10^(-$C$5/10)+$D$12</f>
        <v/>
      </c>
    </row>
    <row r="17">
      <c r="B17" s="6" t="inlineStr">
        <is>
          <t>这条链路的地板</t>
        </is>
      </c>
      <c r="C17" s="18">
        <f>IF($D$12&lt;=0,"—",-10*LOG10($D$12))</f>
        <v/>
      </c>
    </row>
    <row r="18">
      <c r="B18" s="6" t="inlineStr">
        <is>
          <t>距地板</t>
        </is>
      </c>
      <c r="C18" s="18">
        <f>$C$17-$C$15</f>
        <v/>
      </c>
    </row>
    <row r="20">
      <c r="B20" s="15" t="inlineStr">
        <is>
          <t>判定</t>
        </is>
      </c>
    </row>
    <row r="21" ht="42" customHeight="1">
      <c r="B21" s="19">
        <f>IF($C$16&gt;=1,"这条组合做不出有效压缩：损耗已把压缩吃光（探测器端方差 ≥ 1）","还剩 "&amp;TEXT($C$15,"0.00")&amp;" dB；离这条链路的地板还差 "&amp;TEXT($C$18,"0.00")&amp;" dB。最值得改的是「"&amp;INDEX($B$8:$B$11,IFERROR(MATCH(MAX($G$8:$G$11),$G$8:$G$11,0),1))&amp;"」这一项（可回收 "&amp;TEXT(MAX($G$8:$G$11),"0.00")&amp;" dB）")</f>
        <v/>
      </c>
    </row>
  </sheetData>
  <mergeCells count="1">
    <mergeCell ref="B21:H21"/>
  </mergeCells>
  <conditionalFormatting sqref="G8:G11">
    <cfRule type="cellIs" priority="1" operator="greaterThanOrEqual" dxfId="0">
      <formula>0.3</formula>
    </cfRule>
  </conditionalFormatting>
  <dataValidations count="4">
    <dataValidation sqref="C8" showDropDown="0" showInputMessage="0" showErrorMessage="0" allowBlank="0" type="list">
      <formula1>=器件库!$C$6:$C$10</formula1>
    </dataValidation>
    <dataValidation sqref="C9" showDropDown="0" showInputMessage="0" showErrorMessage="0" allowBlank="0" type="list">
      <formula1>=器件库!$C$11:$C$14</formula1>
    </dataValidation>
    <dataValidation sqref="C10" showDropDown="0" showInputMessage="0" showErrorMessage="0" allowBlank="0" type="list">
      <formula1>=器件库!$C$15:$C$17</formula1>
    </dataValidation>
    <dataValidation sqref="C11" showDropDown="0" showInputMessage="0" showErrorMessage="0" allowBlank="0" type="list">
      <formula1>=器件库!$C$18:$C$20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20"/>
  <sheetViews>
    <sheetView workbookViewId="0">
      <selection activeCell="A1" sqref="A1"/>
    </sheetView>
  </sheetViews>
  <sheetFormatPr baseColWidth="8" defaultRowHeight="15"/>
  <cols>
    <col width="3" customWidth="1" min="1" max="1"/>
    <col width="15" customWidth="1" min="2" max="2"/>
    <col width="30" customWidth="1" min="3" max="3"/>
    <col width="11" customWidth="1" min="4" max="4"/>
    <col width="11" customWidth="1" min="5" max="5"/>
    <col width="32" customWidth="1" min="6" max="6"/>
  </cols>
  <sheetData>
    <row r="2">
      <c r="B2" s="20" t="inlineStr">
        <is>
          <t>器件库：典型损耗参考值</t>
        </is>
      </c>
    </row>
    <row r="3">
      <c r="B3" s="2" t="inlineStr">
        <is>
          <t>量级参考，不是实测。有实测就在「核算」页直接覆盖损耗列。</t>
        </is>
      </c>
    </row>
    <row r="5">
      <c r="B5" s="21" t="inlineStr">
        <is>
          <t>类别</t>
        </is>
      </c>
      <c r="C5" s="21" t="inlineStr">
        <is>
          <t>选项</t>
        </is>
      </c>
      <c r="D5" s="21" t="inlineStr">
        <is>
          <t>损耗 L</t>
        </is>
      </c>
      <c r="E5" s="21" t="inlineStr">
        <is>
          <t>该类最优</t>
        </is>
      </c>
      <c r="F5" s="21" t="inlineStr">
        <is>
          <t>说明</t>
        </is>
      </c>
    </row>
    <row r="6">
      <c r="B6" s="22" t="inlineStr">
        <is>
          <t>传输</t>
        </is>
      </c>
      <c r="C6" s="22" t="inlineStr">
        <is>
          <t>光纤 ≤1 m（良好对接）</t>
        </is>
      </c>
      <c r="D6" s="23" t="n">
        <v>0.005</v>
      </c>
      <c r="E6" s="24" t="inlineStr">
        <is>
          <t>是</t>
        </is>
      </c>
      <c r="F6" s="25" t="inlineStr">
        <is>
          <t>短跳线，端面已镀膜</t>
        </is>
      </c>
    </row>
    <row r="7">
      <c r="B7" s="22" t="inlineStr">
        <is>
          <t>传输</t>
        </is>
      </c>
      <c r="C7" s="22" t="inlineStr">
        <is>
          <t>光纤 10 m</t>
        </is>
      </c>
      <c r="D7" s="23" t="n">
        <v>0.02</v>
      </c>
      <c r="E7" s="24" t="inlineStr"/>
      <c r="F7" s="25" t="inlineStr">
        <is>
          <t>常见实验室长度</t>
        </is>
      </c>
    </row>
    <row r="8">
      <c r="B8" s="22" t="inlineStr">
        <is>
          <t>传输</t>
        </is>
      </c>
      <c r="C8" s="22" t="inlineStr">
        <is>
          <t>光纤 50 m</t>
        </is>
      </c>
      <c r="D8" s="23" t="n">
        <v>0.08</v>
      </c>
      <c r="E8" s="24" t="inlineStr"/>
      <c r="F8" s="25" t="inlineStr">
        <is>
          <t>跨房间 / 跨层</t>
        </is>
      </c>
    </row>
    <row r="9">
      <c r="B9" s="22" t="inlineStr">
        <is>
          <t>传输</t>
        </is>
      </c>
      <c r="C9" s="22" t="inlineStr">
        <is>
          <t>自由空间 ≤1 m</t>
        </is>
      </c>
      <c r="D9" s="23" t="n">
        <v>0.01</v>
      </c>
      <c r="E9" s="24" t="inlineStr"/>
      <c r="F9" s="25" t="inlineStr">
        <is>
          <t>含 1–2 片反射镜</t>
        </is>
      </c>
    </row>
    <row r="10">
      <c r="B10" s="22" t="inlineStr">
        <is>
          <t>传输</t>
        </is>
      </c>
      <c r="C10" s="22" t="inlineStr">
        <is>
          <t>自由空间 3 m</t>
        </is>
      </c>
      <c r="D10" s="23" t="n">
        <v>0.03</v>
      </c>
      <c r="E10" s="24" t="inlineStr"/>
      <c r="F10" s="25" t="inlineStr">
        <is>
          <t>光学平台端到端</t>
        </is>
      </c>
    </row>
    <row r="11">
      <c r="B11" s="22" t="inlineStr">
        <is>
          <t>接口</t>
        </is>
      </c>
      <c r="C11" s="22" t="inlineStr">
        <is>
          <t>镀膜光纤对接（FC/APC）</t>
        </is>
      </c>
      <c r="D11" s="23" t="n">
        <v>0.004</v>
      </c>
      <c r="E11" s="24" t="inlineStr">
        <is>
          <t>是</t>
        </is>
      </c>
      <c r="F11" s="25" t="inlineStr">
        <is>
          <t>增透膜，损耗以对准为主</t>
        </is>
      </c>
    </row>
    <row r="12">
      <c r="B12" s="22" t="inlineStr">
        <is>
          <t>接口</t>
        </is>
      </c>
      <c r="C12" s="22" t="inlineStr">
        <is>
          <t>裸端面对接</t>
        </is>
      </c>
      <c r="D12" s="23" t="n">
        <v>0.066</v>
      </c>
      <c r="E12" s="24" t="inlineStr"/>
      <c r="F12" s="25" t="inlineStr">
        <is>
          <t>两面 Fresnel ≈ 0.298 dB</t>
        </is>
      </c>
    </row>
    <row r="13">
      <c r="B13" s="22" t="inlineStr">
        <is>
          <t>接口</t>
        </is>
      </c>
      <c r="C13" s="22" t="inlineStr">
        <is>
          <t>自由空间—光纤（良好对准）</t>
        </is>
      </c>
      <c r="D13" s="23" t="n">
        <v>0.008</v>
      </c>
      <c r="E13" s="24" t="inlineStr"/>
      <c r="F13" s="25" t="inlineStr">
        <is>
          <t>亚微米对准</t>
        </is>
      </c>
    </row>
    <row r="14">
      <c r="B14" s="22" t="inlineStr">
        <is>
          <t>接口</t>
        </is>
      </c>
      <c r="C14" s="22" t="inlineStr">
        <is>
          <t>自由空间—光纤（一般对准）</t>
        </is>
      </c>
      <c r="D14" s="23" t="n">
        <v>0.03</v>
      </c>
      <c r="E14" s="24" t="inlineStr"/>
      <c r="F14" s="25" t="inlineStr">
        <is>
          <t>毫米级调整架</t>
        </is>
      </c>
    </row>
    <row r="15">
      <c r="B15" s="22" t="inlineStr">
        <is>
          <t>探测</t>
        </is>
      </c>
      <c r="C15" s="22" t="inlineStr">
        <is>
          <t>SNSPD（η≈95%）</t>
        </is>
      </c>
      <c r="D15" s="23" t="n">
        <v>0.05</v>
      </c>
      <c r="E15" s="24" t="inlineStr">
        <is>
          <t>是</t>
        </is>
      </c>
      <c r="F15" s="25" t="inlineStr">
        <is>
          <t>需低温</t>
        </is>
      </c>
    </row>
    <row r="16">
      <c r="B16" s="22" t="inlineStr">
        <is>
          <t>探测</t>
        </is>
      </c>
      <c r="C16" s="22" t="inlineStr">
        <is>
          <t>InGaAs（η≈90%）</t>
        </is>
      </c>
      <c r="D16" s="23" t="n">
        <v>0.1</v>
      </c>
      <c r="E16" s="24" t="inlineStr"/>
      <c r="F16" s="25" t="inlineStr">
        <is>
          <t>1550 nm 常温</t>
        </is>
      </c>
    </row>
    <row r="17">
      <c r="B17" s="22" t="inlineStr">
        <is>
          <t>探测</t>
        </is>
      </c>
      <c r="C17" s="22" t="inlineStr">
        <is>
          <t>Si APD（η≈80%）</t>
        </is>
      </c>
      <c r="D17" s="23" t="n">
        <v>0.2</v>
      </c>
      <c r="E17" s="24" t="inlineStr"/>
      <c r="F17" s="25" t="inlineStr">
        <is>
          <t>1064 nm</t>
        </is>
      </c>
    </row>
    <row r="18">
      <c r="B18" s="22" t="inlineStr">
        <is>
          <t>光学元件</t>
        </is>
      </c>
      <c r="C18" s="22" t="inlineStr">
        <is>
          <t>1–2 片</t>
        </is>
      </c>
      <c r="D18" s="23" t="n">
        <v>0.003</v>
      </c>
      <c r="E18" s="24" t="inlineStr">
        <is>
          <t>是</t>
        </is>
      </c>
      <c r="F18" s="25" t="inlineStr">
        <is>
          <t>分束 / 滤波</t>
        </is>
      </c>
    </row>
    <row r="19">
      <c r="B19" s="22" t="inlineStr">
        <is>
          <t>光学元件</t>
        </is>
      </c>
      <c r="C19" s="22" t="inlineStr">
        <is>
          <t>3–4 片</t>
        </is>
      </c>
      <c r="D19" s="23" t="n">
        <v>0.01</v>
      </c>
      <c r="E19" s="24" t="inlineStr"/>
      <c r="F19" s="25" t="inlineStr"/>
    </row>
    <row r="20">
      <c r="B20" s="22" t="inlineStr">
        <is>
          <t>光学元件</t>
        </is>
      </c>
      <c r="C20" s="22" t="inlineStr">
        <is>
          <t>5 片以上</t>
        </is>
      </c>
      <c r="D20" s="23" t="n">
        <v>0.025</v>
      </c>
      <c r="E20" s="24" t="inlineStr"/>
      <c r="F20" s="25" t="inlineStr">
        <is>
          <t>含波片、滤波、隔离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3:B9"/>
  <sheetViews>
    <sheetView workbookViewId="0">
      <selection activeCell="A1" sqref="A1"/>
    </sheetView>
  </sheetViews>
  <sheetFormatPr baseColWidth="8" defaultRowHeight="15"/>
  <cols>
    <col width="104" customWidth="1" min="2" max="2"/>
  </cols>
  <sheetData>
    <row r="3" ht="46" customHeight="1">
      <c r="B3" s="26" t="inlineStr">
        <is>
          <t>这是什么：给不熟悉链路预算的人用的最小工具：不用知道每项损耗是多少，从下拉里挑器件，直接看能到几 dB。</t>
        </is>
      </c>
    </row>
    <row r="4" ht="46" customHeight="1">
      <c r="B4" s="26" t="inlineStr">
        <is>
          <t>怎么用：① 填压缩源；② 四个环节各挑一个最接近的选项；③ 看「结果」与「判定」。整张表两分钟。</t>
        </is>
      </c>
    </row>
    <row r="5" ht="46" customHeight="1">
      <c r="B5" s="26" t="inlineStr">
        <is>
          <t>数值来历：器件库里的损耗是常见工况的量级参考，不是实测值。有实测时，在「核算」页直接覆盖损耗列即可。</t>
        </is>
      </c>
    </row>
    <row r="6" ht="46" customHeight="1">
      <c r="B6" s="26" t="inlineStr">
        <is>
          <t>为什么差异这么大：同类器件差一个量级是常态：裸端面对接 6.6%，镀膜对接 0.4%，相差 16 倍。选对选项比算得准更重要。</t>
        </is>
      </c>
    </row>
    <row r="7" ht="46" customHeight="1">
      <c r="B7" s="26" t="inlineStr">
        <is>
          <t>「增益」怎么读：假设只把这一项换成本类最优、其余不动，有效压缩能提高多少 dB。排名第一的就是最该花钱的地方。</t>
        </is>
      </c>
    </row>
    <row r="8" ht="46" customHeight="1">
      <c r="B8" s="26" t="inlineStr">
        <is>
          <t>边界：只含线性损耗与高斯态；不含前置放大、多模、光栅耦合器。条件不成立时结果不可用，别硬套。</t>
        </is>
      </c>
    </row>
    <row r="9" ht="46" customHeight="1">
      <c r="B9" s="26" t="inlineStr">
        <is>
          <t>与正式核验的区别：这是入口级工具，结论只到量级。要出证书、要写进任务书，仍需走完整核验（见《核验规范》）。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2026-10-24T10:20:54Z</dcterms:created>
  <dcterms:modified xmlns:dcterms="http://purl.org/dc/terms/" xmlns:xsi="http://www.w3.org/2001/XMLSchema-instance" xsi:type="dcterms:W3CDTF">2026-10-24T10:20:54Z</dcterms:modified>
</cp:coreProperties>
</file>